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_Clients\Clients\A\Association of Justice Counsel\Association of Justice Counsel\CaseWare\202312 Association of Justice Counsel\"/>
    </mc:Choice>
  </mc:AlternateContent>
  <xr:revisionPtr revIDLastSave="0" documentId="13_ncr:1_{7E84133D-5029-4F2B-9144-5277BFFAFFBF}" xr6:coauthVersionLast="47" xr6:coauthVersionMax="47" xr10:uidLastSave="{00000000-0000-0000-0000-000000000000}"/>
  <bookViews>
    <workbookView xWindow="28692" yWindow="-108" windowWidth="29016" windowHeight="17616" xr2:uid="{2348A4E0-8013-451A-9DFB-4B893F59DBB1}"/>
  </bookViews>
  <sheets>
    <sheet name="LP-03" sheetId="1" r:id="rId1"/>
    <sheet name="LP03 GR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H22" i="1"/>
  <c r="D23" i="1"/>
  <c r="C23" i="1"/>
  <c r="B23" i="1"/>
  <c r="D22" i="1"/>
  <c r="D21" i="1"/>
  <c r="B21" i="1" s="1"/>
  <c r="D20" i="1"/>
  <c r="D19" i="1"/>
  <c r="B19" i="1" s="1"/>
  <c r="D18" i="1"/>
  <c r="A21" i="1"/>
  <c r="H21" i="1" s="1"/>
  <c r="A19" i="1"/>
  <c r="H18" i="1" s="1"/>
  <c r="B24" i="1"/>
  <c r="C22" i="1"/>
  <c r="C20" i="1"/>
  <c r="C18" i="1"/>
  <c r="B20" i="1" l="1"/>
  <c r="B18" i="1"/>
  <c r="B22" i="1"/>
  <c r="C19" i="1"/>
  <c r="C21" i="1"/>
  <c r="H20" i="1"/>
  <c r="H19" i="1"/>
  <c r="I19" i="1" l="1"/>
  <c r="I21" i="1"/>
  <c r="I22" i="1"/>
  <c r="I18" i="1"/>
  <c r="I20" i="1"/>
  <c r="I25" i="1" l="1"/>
</calcChain>
</file>

<file path=xl/sharedStrings.xml><?xml version="1.0" encoding="utf-8"?>
<sst xmlns="http://schemas.openxmlformats.org/spreadsheetml/2006/main" count="34" uniqueCount="34">
  <si>
    <t>May 10, 2022 - previous pay</t>
  </si>
  <si>
    <t>May 10, 2022 - wage adjustment</t>
  </si>
  <si>
    <t>May 10, 2023 - payline adjustment</t>
  </si>
  <si>
    <t>May 10, 2024 - wage adjustment</t>
  </si>
  <si>
    <t>Step on May 9, 2022</t>
  </si>
  <si>
    <t>Anniverary date</t>
  </si>
  <si>
    <t>Assumed all years applicable (Employed at May 9, 2022)</t>
  </si>
  <si>
    <t>Previous Salary</t>
  </si>
  <si>
    <t>New Salary</t>
  </si>
  <si>
    <t>Step</t>
  </si>
  <si>
    <t>Applicable days</t>
  </si>
  <si>
    <t>STEP</t>
  </si>
  <si>
    <t>Estimates retro salary up to December 31, 2024, which assumes that the employee's  pay was not adjusted after May 3, 2024</t>
  </si>
  <si>
    <t>Enter step on May 9, 2022 in cell C10</t>
  </si>
  <si>
    <t>Instructions:</t>
  </si>
  <si>
    <t>Assumptions:</t>
  </si>
  <si>
    <t>Retro Salary</t>
  </si>
  <si>
    <t>Performance bonus (%)</t>
  </si>
  <si>
    <t>(use anniversary date between 5/09/2021 to 5/10/2022)</t>
  </si>
  <si>
    <t>This is an estimate only based on limited factors. Actual results could differ significantly</t>
  </si>
  <si>
    <t>Old agreement ended at Step 6</t>
  </si>
  <si>
    <t>(Step 1 to 6)</t>
  </si>
  <si>
    <t>LP-03 (Step 1 to 8)</t>
  </si>
  <si>
    <t>Salary level under previous agreement has a maximum step of 6 plus performance bonus</t>
  </si>
  <si>
    <t>Revised step on May 9, 2022 - Under new agreement</t>
  </si>
  <si>
    <t>(Step 1 to 8)</t>
  </si>
  <si>
    <t>GROSS PAY</t>
  </si>
  <si>
    <t>Enter anniverary date between 5/9/2021 to 5/10/2022 in cell 11 - If you are at the top of the scale, enter March 31, 2022</t>
  </si>
  <si>
    <t>Enter any applicable performance bonus rate in cells E18 to E22 (either 0.00, 4.6 or 7.0) - Including whether you were entitled to receive that perforance pay or not</t>
  </si>
  <si>
    <t xml:space="preserve">*Note - you may need to override the previous salary column to reflect that actual rate of pay that you received. I.e. if you went up a step under the old pay grid, but did not have any pay increase per the collective agreement. </t>
  </si>
  <si>
    <t>Enter your revised step on May 9, 2022 under the new agreement in cell C12</t>
  </si>
  <si>
    <t xml:space="preserve">If pay was adjusted after May 3, 2024 - Override salary end date of the last day of the pay period that your updates rate of pay per the collective agreement </t>
  </si>
  <si>
    <t>Cell A24 should be updated to the last day of the pay period that you received your updated rate of pay per the collective agreement</t>
  </si>
  <si>
    <t>Cell A24 can be updated to another actual end date (After July 11,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</si>
</sst>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1" fontId="0" fillId="2" borderId="0" xfId="1" applyNumberFormat="1" applyFont="1" applyFill="1"/>
    <xf numFmtId="43" fontId="0" fillId="2" borderId="0" xfId="0" applyNumberFormat="1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 applyFill="1"/>
    <xf numFmtId="1" fontId="2" fillId="0" borderId="0" xfId="0" applyNumberFormat="1" applyFont="1"/>
    <xf numFmtId="15" fontId="0" fillId="2" borderId="0" xfId="0" applyNumberFormat="1" applyFill="1"/>
    <xf numFmtId="164" fontId="0" fillId="3" borderId="0" xfId="1" applyNumberFormat="1" applyFont="1" applyFill="1"/>
    <xf numFmtId="164" fontId="0" fillId="0" borderId="0" xfId="1" applyNumberFormat="1" applyFont="1"/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532419</xdr:colOff>
      <xdr:row>33</xdr:row>
      <xdr:rowOff>128792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3DF70-A2C1-4A21-5B3B-D002F0B8D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7847619" cy="5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115-1C73-4405-B6FA-15E91EE1F5AD}">
  <dimension ref="A2:M49"/>
  <sheetViews>
    <sheetView tabSelected="1" workbookViewId="0">
      <selection activeCell="B43" sqref="B43"/>
    </sheetView>
  </sheetViews>
  <sheetFormatPr defaultRowHeight="14.4" x14ac:dyDescent="0.3"/>
  <cols>
    <col min="1" max="1" width="24" customWidth="1"/>
    <col min="2" max="2" width="20.33203125" customWidth="1"/>
    <col min="3" max="3" width="13.6640625" bestFit="1" customWidth="1"/>
    <col min="4" max="4" width="11.21875" bestFit="1" customWidth="1"/>
    <col min="5" max="5" width="20.77734375" customWidth="1"/>
    <col min="6" max="7" width="11.21875" bestFit="1" customWidth="1"/>
    <col min="8" max="8" width="13.21875" customWidth="1"/>
    <col min="9" max="10" width="11.21875" bestFit="1" customWidth="1"/>
    <col min="11" max="13" width="11.44140625" bestFit="1" customWidth="1"/>
  </cols>
  <sheetData>
    <row r="2" spans="1:13" x14ac:dyDescent="0.3">
      <c r="A2" s="10" t="s">
        <v>22</v>
      </c>
    </row>
    <row r="3" spans="1:13" x14ac:dyDescent="0.3">
      <c r="B3" s="10" t="s">
        <v>11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/>
      <c r="L3" s="12"/>
      <c r="M3" s="12"/>
    </row>
    <row r="4" spans="1:13" x14ac:dyDescent="0.3">
      <c r="A4" t="s">
        <v>0</v>
      </c>
      <c r="C4" s="15">
        <v>139221</v>
      </c>
      <c r="D4" s="15">
        <v>145763</v>
      </c>
      <c r="E4" s="15">
        <v>152616</v>
      </c>
      <c r="F4" s="15">
        <v>159790</v>
      </c>
      <c r="G4" s="15">
        <v>167299</v>
      </c>
      <c r="H4" s="15">
        <v>175163</v>
      </c>
      <c r="I4" s="14">
        <v>192541</v>
      </c>
      <c r="J4" s="14">
        <v>201590</v>
      </c>
      <c r="K4" t="s">
        <v>20</v>
      </c>
      <c r="L4" s="11"/>
      <c r="M4" s="11"/>
    </row>
    <row r="5" spans="1:13" x14ac:dyDescent="0.3">
      <c r="A5" t="s">
        <v>1</v>
      </c>
      <c r="C5" s="15">
        <v>153171</v>
      </c>
      <c r="D5" s="15">
        <v>160372</v>
      </c>
      <c r="E5" s="15">
        <v>167908</v>
      </c>
      <c r="F5" s="15">
        <v>175800</v>
      </c>
      <c r="G5" s="15">
        <v>184063</v>
      </c>
      <c r="H5" s="15">
        <v>192712</v>
      </c>
      <c r="I5" s="14">
        <v>201771</v>
      </c>
      <c r="J5" s="14">
        <v>211254</v>
      </c>
      <c r="K5" s="11"/>
      <c r="L5" s="11"/>
      <c r="M5" s="11"/>
    </row>
    <row r="6" spans="1:13" x14ac:dyDescent="0.3">
      <c r="A6" t="s">
        <v>2</v>
      </c>
      <c r="C6" s="15">
        <v>158555</v>
      </c>
      <c r="D6" s="15">
        <v>166009</v>
      </c>
      <c r="E6" s="15">
        <v>173810</v>
      </c>
      <c r="F6" s="15">
        <v>181979</v>
      </c>
      <c r="G6" s="15">
        <v>190533</v>
      </c>
      <c r="H6" s="15">
        <v>199485</v>
      </c>
      <c r="I6" s="14">
        <v>208863</v>
      </c>
      <c r="J6" s="14">
        <v>218680</v>
      </c>
      <c r="K6" s="11"/>
      <c r="L6" s="11"/>
      <c r="M6" s="11"/>
    </row>
    <row r="7" spans="1:13" x14ac:dyDescent="0.3">
      <c r="A7" t="s">
        <v>3</v>
      </c>
      <c r="C7" s="15">
        <v>162130</v>
      </c>
      <c r="D7" s="15">
        <v>169752</v>
      </c>
      <c r="E7" s="15">
        <v>177729</v>
      </c>
      <c r="F7" s="15">
        <v>186083</v>
      </c>
      <c r="G7" s="15">
        <v>194830</v>
      </c>
      <c r="H7" s="15">
        <v>203984</v>
      </c>
      <c r="I7" s="14">
        <v>213573</v>
      </c>
      <c r="J7" s="14">
        <v>223612</v>
      </c>
      <c r="K7" s="11"/>
      <c r="L7" s="11"/>
      <c r="M7" s="11"/>
    </row>
    <row r="10" spans="1:13" x14ac:dyDescent="0.3">
      <c r="A10" t="s">
        <v>4</v>
      </c>
      <c r="C10" s="7">
        <v>6</v>
      </c>
      <c r="D10" t="s">
        <v>21</v>
      </c>
    </row>
    <row r="11" spans="1:13" x14ac:dyDescent="0.3">
      <c r="A11" t="s">
        <v>5</v>
      </c>
      <c r="C11" s="9">
        <v>44562</v>
      </c>
      <c r="D11" t="s">
        <v>18</v>
      </c>
      <c r="K11" s="3"/>
    </row>
    <row r="12" spans="1:13" x14ac:dyDescent="0.3">
      <c r="A12" t="s">
        <v>24</v>
      </c>
      <c r="C12" s="16">
        <v>8</v>
      </c>
      <c r="D12" t="s">
        <v>25</v>
      </c>
    </row>
    <row r="17" spans="1:12" x14ac:dyDescent="0.3">
      <c r="B17" s="10" t="s">
        <v>7</v>
      </c>
      <c r="C17" s="10" t="s">
        <v>8</v>
      </c>
      <c r="D17" s="10" t="s">
        <v>9</v>
      </c>
      <c r="E17" s="10" t="s">
        <v>17</v>
      </c>
      <c r="F17" s="10"/>
      <c r="G17" s="10"/>
      <c r="H17" s="10" t="s">
        <v>10</v>
      </c>
      <c r="I17" s="10" t="s">
        <v>16</v>
      </c>
      <c r="J17" s="10"/>
    </row>
    <row r="18" spans="1:12" x14ac:dyDescent="0.3">
      <c r="A18" s="1">
        <v>44691</v>
      </c>
      <c r="B18" s="11">
        <f>IF(D18&lt;6,(_xlfn.XLOOKUP(D18,$C$3:$J$3,$C$4:$J$4)),($H$4*(1+(E18/100))))</f>
        <v>175163</v>
      </c>
      <c r="C18" s="2">
        <f>IF(D18&lt;8,(_xlfn.XLOOKUP(D18,$C$3:$J$3,$C$5:$J$5)),($J$5*(1+(E18/100))))</f>
        <v>211254</v>
      </c>
      <c r="D18" s="2">
        <f>C12</f>
        <v>8</v>
      </c>
      <c r="E18" s="8">
        <v>0</v>
      </c>
      <c r="F18" s="2"/>
      <c r="H18" s="5">
        <f>A19-A18</f>
        <v>236</v>
      </c>
      <c r="I18" s="3">
        <f>(C18-B18)/365*H18</f>
        <v>23335.55068493151</v>
      </c>
      <c r="J18" s="3"/>
      <c r="L18" s="3"/>
    </row>
    <row r="19" spans="1:12" x14ac:dyDescent="0.3">
      <c r="A19" s="1">
        <f>C11+365</f>
        <v>44927</v>
      </c>
      <c r="B19" s="11">
        <f>IF(D19&lt;6,(_xlfn.XLOOKUP(D19,$C$3:$J$3,$C$4:$J$4)),($H$4*(1+(E19/100))))</f>
        <v>175163</v>
      </c>
      <c r="C19" s="2">
        <f>IF(D19&lt;8,(_xlfn.XLOOKUP(D19,$C$3:$J$3,$C$5:$J$5)),($J$5*(1+(E19/100))))</f>
        <v>211254</v>
      </c>
      <c r="D19" s="2">
        <f>C12+1</f>
        <v>9</v>
      </c>
      <c r="E19" s="8">
        <v>0</v>
      </c>
      <c r="F19" s="2"/>
      <c r="H19" s="5">
        <f t="shared" ref="H19:H21" si="0">A20-A19</f>
        <v>129</v>
      </c>
      <c r="I19" s="3">
        <f>(C19-B19)/365*H19</f>
        <v>12755.449315068494</v>
      </c>
      <c r="J19" s="3"/>
      <c r="L19" s="3"/>
    </row>
    <row r="20" spans="1:12" x14ac:dyDescent="0.3">
      <c r="A20" s="1">
        <v>45056</v>
      </c>
      <c r="B20" s="11">
        <f>IF(D20&lt;6,(_xlfn.XLOOKUP(D20,$C$3:$J$3,$C$4:$J$4)),($H$4*(1+(E20/100))))</f>
        <v>175163</v>
      </c>
      <c r="C20" s="2">
        <f>IF(D20&lt;8,(_xlfn.XLOOKUP(D20,$C$3:$J$3,$C$6:$J$6)),($J$6*(1+(E20/100))))</f>
        <v>218680</v>
      </c>
      <c r="D20" s="2">
        <f>C12+1</f>
        <v>9</v>
      </c>
      <c r="E20" s="8">
        <v>0</v>
      </c>
      <c r="F20" s="2"/>
      <c r="H20" s="5">
        <f t="shared" si="0"/>
        <v>236</v>
      </c>
      <c r="I20" s="3">
        <f>(C20-B20)/365*H20</f>
        <v>28137.019178082192</v>
      </c>
      <c r="J20" s="3"/>
      <c r="L20" s="3"/>
    </row>
    <row r="21" spans="1:12" x14ac:dyDescent="0.3">
      <c r="A21" s="1">
        <f>C11+365*2</f>
        <v>45292</v>
      </c>
      <c r="B21" s="11">
        <f>IF(D21&lt;6,(_xlfn.XLOOKUP(D21,$C$3:$J$3,$C$4:$J$4)),($H$4*(1+(E21/100))))</f>
        <v>183220.49800000002</v>
      </c>
      <c r="C21" s="2">
        <f>IF(D21&lt;8,(_xlfn.XLOOKUP(D21,$C$3:$J$3,$C$6:$J$6)),($J$6*(1+(E21/100))))</f>
        <v>228739.28</v>
      </c>
      <c r="D21" s="2">
        <f>C12+2</f>
        <v>10</v>
      </c>
      <c r="E21" s="8">
        <v>4.5999999999999996</v>
      </c>
      <c r="F21" s="2"/>
      <c r="G21" s="3"/>
      <c r="H21" s="5">
        <f t="shared" si="0"/>
        <v>130</v>
      </c>
      <c r="I21" s="3">
        <f>(C21-B21)/365*H21</f>
        <v>16212.168931506842</v>
      </c>
      <c r="J21" s="3"/>
      <c r="L21" s="3"/>
    </row>
    <row r="22" spans="1:12" x14ac:dyDescent="0.3">
      <c r="A22" s="1">
        <v>45422</v>
      </c>
      <c r="B22" s="11">
        <f>IF(D22&lt;6,(_xlfn.XLOOKUP(D22,$C$3:$J$3,$C$4:$J$4)),($H$4*(1+(E22/100))))</f>
        <v>183220.49800000002</v>
      </c>
      <c r="C22" s="2">
        <f>IF(D22&lt;8,(_xlfn.XLOOKUP(D22,$C$3:$J$3,$C$7:$J$7)),($J$7*(1+(E22/100))))</f>
        <v>233898.152</v>
      </c>
      <c r="D22" s="2">
        <f>C12+2</f>
        <v>10</v>
      </c>
      <c r="E22" s="8">
        <v>4.5999999999999996</v>
      </c>
      <c r="F22" s="2"/>
      <c r="H22" s="5">
        <f>A23-A22</f>
        <v>365</v>
      </c>
      <c r="I22" s="3">
        <f>(C22-B22)/365*H22</f>
        <v>50677.65399999998</v>
      </c>
      <c r="J22" s="3"/>
      <c r="L22" s="3"/>
    </row>
    <row r="23" spans="1:12" x14ac:dyDescent="0.3">
      <c r="A23" s="1">
        <v>45787</v>
      </c>
      <c r="B23" s="11">
        <f>IF(D23&lt;6,(_xlfn.XLOOKUP(D23,$C$3:$J$3,$C$4:$J$4)),($H$4*(1+(E23/100))))</f>
        <v>175163</v>
      </c>
      <c r="C23" s="2">
        <f>IF(D23&lt;8,(_xlfn.XLOOKUP(D23,$C$3:$J$3,$C$7:$J$7)),($J$7*(1+(E23/100))))</f>
        <v>223612</v>
      </c>
      <c r="D23" s="2">
        <f>C12+3</f>
        <v>11</v>
      </c>
      <c r="E23" s="8">
        <v>0</v>
      </c>
      <c r="F23" s="2"/>
      <c r="H23" s="5">
        <f>A24-A23</f>
        <v>52</v>
      </c>
      <c r="I23" s="3">
        <f>(C23-B23)/365*H23</f>
        <v>6902.3232876712327</v>
      </c>
      <c r="J23" s="3"/>
      <c r="L23" s="3"/>
    </row>
    <row r="24" spans="1:12" x14ac:dyDescent="0.3">
      <c r="A24" s="13">
        <v>45839</v>
      </c>
      <c r="B24" s="2">
        <f t="shared" ref="B24" si="1">J8*1.046</f>
        <v>0</v>
      </c>
      <c r="I24" s="4"/>
    </row>
    <row r="25" spans="1:12" x14ac:dyDescent="0.3">
      <c r="I25" s="3">
        <f>SUM(I18:I24)</f>
        <v>138020.16539726025</v>
      </c>
      <c r="J25" s="10" t="s">
        <v>26</v>
      </c>
    </row>
    <row r="27" spans="1:12" x14ac:dyDescent="0.3">
      <c r="A27" s="10" t="s">
        <v>15</v>
      </c>
      <c r="B27" t="s">
        <v>12</v>
      </c>
    </row>
    <row r="28" spans="1:12" x14ac:dyDescent="0.3">
      <c r="A28" s="10"/>
      <c r="B28" t="s">
        <v>31</v>
      </c>
    </row>
    <row r="29" spans="1:12" x14ac:dyDescent="0.3">
      <c r="A29" s="10"/>
      <c r="B29" t="s">
        <v>23</v>
      </c>
    </row>
    <row r="30" spans="1:12" x14ac:dyDescent="0.3">
      <c r="A30" s="10"/>
      <c r="B30" t="s">
        <v>19</v>
      </c>
    </row>
    <row r="31" spans="1:12" x14ac:dyDescent="0.3">
      <c r="B31" t="s">
        <v>6</v>
      </c>
    </row>
    <row r="33" spans="1:13" x14ac:dyDescent="0.3">
      <c r="A33" s="10" t="s">
        <v>14</v>
      </c>
      <c r="B33" s="6"/>
    </row>
    <row r="34" spans="1:13" x14ac:dyDescent="0.3">
      <c r="B34" t="s">
        <v>13</v>
      </c>
    </row>
    <row r="35" spans="1:13" x14ac:dyDescent="0.3">
      <c r="B35" t="s">
        <v>30</v>
      </c>
    </row>
    <row r="36" spans="1:13" x14ac:dyDescent="0.3">
      <c r="B36" t="s">
        <v>27</v>
      </c>
    </row>
    <row r="37" spans="1:13" x14ac:dyDescent="0.3">
      <c r="B37" t="s">
        <v>28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B38" t="s">
        <v>33</v>
      </c>
    </row>
    <row r="39" spans="1:13" x14ac:dyDescent="0.3">
      <c r="B39" t="s">
        <v>32</v>
      </c>
    </row>
    <row r="40" spans="1:13" x14ac:dyDescent="0.3">
      <c r="B40" s="2" t="s">
        <v>29</v>
      </c>
      <c r="C40" s="2"/>
    </row>
    <row r="43" spans="1:13" x14ac:dyDescent="0.3">
      <c r="C43" s="2"/>
    </row>
    <row r="46" spans="1:13" x14ac:dyDescent="0.3">
      <c r="C46" s="2"/>
    </row>
    <row r="49" spans="3:3" x14ac:dyDescent="0.3">
      <c r="C49" s="2"/>
    </row>
  </sheetData>
  <dataValidations count="1">
    <dataValidation type="decimal" allowBlank="1" showInputMessage="1" showErrorMessage="1" sqref="E18:E23" xr:uid="{68787077-DD1F-4839-A7EE-F67187A24A8E}">
      <formula1>0</formula1>
      <formula2>7</formula2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435A-6DEA-470F-A3D4-2AEF656C84C3}">
  <dimension ref="A1"/>
  <sheetViews>
    <sheetView workbookViewId="0">
      <selection activeCell="P13" sqref="P13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LP-03</vt:lpstr>
      <vt:lpstr>LP03 GRID</vt:lpstr>
    </vt:vector>
  </TitlesOfParts>
  <Company>Baker Tilly Ottawa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Malone</dc:creator>
  <cp:lastModifiedBy>Jordan Malone</cp:lastModifiedBy>
  <dcterms:created xsi:type="dcterms:W3CDTF">2024-11-07T18:39:12Z</dcterms:created>
  <dcterms:modified xsi:type="dcterms:W3CDTF">2024-12-20T18:05:54Z</dcterms:modified>
</cp:coreProperties>
</file>