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BDA9728C-06AC-425E-85F7-C7A9B4DF2077}" xr6:coauthVersionLast="47" xr6:coauthVersionMax="47" xr10:uidLastSave="{00000000-0000-0000-0000-000000000000}"/>
  <bookViews>
    <workbookView xWindow="-108" yWindow="-108" windowWidth="23256" windowHeight="12576" xr2:uid="{2348A4E0-8013-451A-9DFB-4B893F59DBB1}"/>
  </bookViews>
  <sheets>
    <sheet name="LP-02" sheetId="1" r:id="rId1"/>
    <sheet name="LP02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 s="1"/>
  <c r="D21" i="1"/>
  <c r="B21" i="1" s="1"/>
  <c r="D20" i="1"/>
  <c r="B20" i="1" s="1"/>
  <c r="D19" i="1"/>
  <c r="C19" i="1" s="1"/>
  <c r="D18" i="1"/>
  <c r="C18" i="1" s="1"/>
  <c r="H22" i="1"/>
  <c r="A21" i="1"/>
  <c r="H21" i="1" s="1"/>
  <c r="A19" i="1"/>
  <c r="H18" i="1" s="1"/>
  <c r="B23" i="1"/>
  <c r="B19" i="1" l="1"/>
  <c r="B18" i="1"/>
  <c r="I18" i="1" s="1"/>
  <c r="B22" i="1"/>
  <c r="C21" i="1"/>
  <c r="C20" i="1"/>
  <c r="H20" i="1"/>
  <c r="H19" i="1"/>
  <c r="I19" i="1" l="1"/>
  <c r="I21" i="1"/>
  <c r="I22" i="1"/>
  <c r="I20" i="1"/>
  <c r="I24" i="1" l="1"/>
</calcChain>
</file>

<file path=xl/sharedStrings.xml><?xml version="1.0" encoding="utf-8"?>
<sst xmlns="http://schemas.openxmlformats.org/spreadsheetml/2006/main" count="33" uniqueCount="33">
  <si>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</si>
  <si>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</si>
  <si>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</si>
  <si>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</si>
  <si>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</si>
  <si>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</si>
  <si>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</si>
  <si>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</si>
  <si>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</si>
  <si>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</si>
  <si>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</si>
  <si>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LP-02 (Step 1 to 11)</t>
  </si>
  <si>
    <t>Old agreement ended at Step 8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</si>
  <si>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</si>
  <si>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</si>
  <si>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</si>
  <si>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</si>
  <si>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</si>
  <si>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Salary level under previous agreement has a maximum step of 8 plus performance bonus</t>
  </si>
  <si>
    <t>Retro Salary</t>
  </si>
  <si>
    <t>Performance bonus (%)</t>
  </si>
  <si>
    <t>(use anniversary date between 5/09/2021 to 5/10/2022)</t>
  </si>
  <si>
    <t>(Step 1 to 8)</t>
  </si>
  <si>
    <t>This is an estimate only based on limited factors. Actual results could differ significantly</t>
  </si>
  <si>
    <t>(Step 1 to 11)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</si>
  <si>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</si>
  <si>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</si>
  <si>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>Cell A23 should be updated to the last day of the pay period that you received your updated rate of pay per the collective agreement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</si>
  <si>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</si>
  <si>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If pay was adjusted after May 3, 2024 - Override salary end date of the last day of the pay period that your updates rate of pay per the collective agreement - Pay performance received but not entitled v retro pay owed (Subtract values in Column F)</t>
  </si>
  <si>
    <t>Revised step on May 9, 2022 - Under new agreement</t>
  </si>
  <si>
    <t>GROSS PAY</t>
  </si>
  <si>
    <t>Enter your revised step on May 9, 2022 under the new agreement in cell 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</si>
</sst>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43" fontId="0" fillId="0" borderId="0" xfId="1" applyFont="1"/>
    <xf numFmtId="1" fontId="0" fillId="2" borderId="0" xfId="1" applyNumberFormat="1" applyFont="1" applyFill="1"/>
    <xf numFmtId="43" fontId="0" fillId="3" borderId="0" xfId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103771</xdr:colOff>
      <xdr:row>12</xdr:row>
      <xdr:rowOff>35939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88CD3B-91D9-1CA7-AC57-385AB72B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8028571" cy="20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12</xdr:col>
      <xdr:colOff>446705</xdr:colOff>
      <xdr:row>36</xdr:row>
      <xdr:rowOff>69950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A568CE-F413-AF59-1675-1A62A82A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7440"/>
          <a:ext cx="7761905" cy="4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N48"/>
  <sheetViews>
    <sheetView tabSelected="1" workbookViewId="0">
      <selection activeCell="L10" sqref="L10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10" width="11.21875" bestFit="1" customWidth="1"/>
    <col min="11" max="13" width="11.44140625" bestFit="1" customWidth="1"/>
  </cols>
  <sheetData>
    <row r="2" spans="1:14" x14ac:dyDescent="0.3">
      <c r="A2" s="12" t="s">
        <v>11</v>
      </c>
    </row>
    <row r="3" spans="1:14" x14ac:dyDescent="0.3">
      <c r="B3" s="12" t="s">
        <v>13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</row>
    <row r="4" spans="1:14" x14ac:dyDescent="0.3">
      <c r="A4" t="s">
        <v>0</v>
      </c>
      <c r="C4" s="7">
        <v>114884</v>
      </c>
      <c r="D4" s="7">
        <v>120283</v>
      </c>
      <c r="E4" s="7">
        <v>125936</v>
      </c>
      <c r="F4" s="7">
        <v>131854</v>
      </c>
      <c r="G4" s="7">
        <v>138053</v>
      </c>
      <c r="H4" s="7">
        <v>144541</v>
      </c>
      <c r="I4" s="7">
        <v>151333</v>
      </c>
      <c r="J4" s="7">
        <v>158449</v>
      </c>
      <c r="K4" s="9">
        <v>166405</v>
      </c>
      <c r="L4" s="9">
        <v>174224</v>
      </c>
      <c r="M4" s="9">
        <v>182413</v>
      </c>
      <c r="N4" t="s">
        <v>12</v>
      </c>
    </row>
    <row r="5" spans="1:14" x14ac:dyDescent="0.3">
      <c r="A5" t="s">
        <v>1</v>
      </c>
      <c r="C5" s="7">
        <v>120761</v>
      </c>
      <c r="D5" s="7">
        <v>126436</v>
      </c>
      <c r="E5" s="7">
        <v>132377</v>
      </c>
      <c r="F5" s="7">
        <v>138601</v>
      </c>
      <c r="G5" s="7">
        <v>145115</v>
      </c>
      <c r="H5" s="7">
        <v>151934</v>
      </c>
      <c r="I5" s="7">
        <v>159076</v>
      </c>
      <c r="J5" s="7">
        <v>166552</v>
      </c>
      <c r="K5" s="9">
        <v>174382</v>
      </c>
      <c r="L5" s="9">
        <v>182576</v>
      </c>
      <c r="M5" s="9">
        <v>191157</v>
      </c>
    </row>
    <row r="6" spans="1:14" x14ac:dyDescent="0.3">
      <c r="A6" t="s">
        <v>2</v>
      </c>
      <c r="C6" s="7">
        <v>125006</v>
      </c>
      <c r="D6" s="7">
        <v>130880</v>
      </c>
      <c r="E6" s="7">
        <v>137030</v>
      </c>
      <c r="F6" s="7">
        <v>143473</v>
      </c>
      <c r="G6" s="7">
        <v>150215</v>
      </c>
      <c r="H6" s="7">
        <v>157274</v>
      </c>
      <c r="I6" s="7">
        <v>164667</v>
      </c>
      <c r="J6" s="7">
        <v>172407</v>
      </c>
      <c r="K6" s="9">
        <v>180511</v>
      </c>
      <c r="L6" s="9">
        <v>188993</v>
      </c>
      <c r="M6" s="9">
        <v>197876</v>
      </c>
    </row>
    <row r="7" spans="1:14" x14ac:dyDescent="0.3">
      <c r="A7" t="s">
        <v>3</v>
      </c>
      <c r="C7" s="7">
        <v>127825</v>
      </c>
      <c r="D7" s="7">
        <v>133832</v>
      </c>
      <c r="E7" s="7">
        <v>140120</v>
      </c>
      <c r="F7" s="7">
        <v>146708</v>
      </c>
      <c r="G7" s="7">
        <v>153602</v>
      </c>
      <c r="H7" s="7">
        <v>160820</v>
      </c>
      <c r="I7" s="7">
        <v>168380</v>
      </c>
      <c r="J7" s="7">
        <v>176295</v>
      </c>
      <c r="K7" s="9">
        <v>184581</v>
      </c>
      <c r="L7" s="9">
        <v>193255</v>
      </c>
      <c r="M7" s="9">
        <v>202339</v>
      </c>
    </row>
    <row r="10" spans="1:14" x14ac:dyDescent="0.3">
      <c r="A10" t="s">
        <v>4</v>
      </c>
      <c r="C10" s="8">
        <v>8</v>
      </c>
      <c r="D10" t="s">
        <v>22</v>
      </c>
    </row>
    <row r="11" spans="1:14" x14ac:dyDescent="0.3">
      <c r="A11" t="s">
        <v>5</v>
      </c>
      <c r="C11" s="11">
        <v>44651</v>
      </c>
      <c r="D11" t="s">
        <v>21</v>
      </c>
      <c r="K11" s="3"/>
    </row>
    <row r="12" spans="1:14" x14ac:dyDescent="0.3">
      <c r="A12" t="s">
        <v>30</v>
      </c>
      <c r="C12" s="16">
        <v>11</v>
      </c>
      <c r="D12" t="s">
        <v>24</v>
      </c>
    </row>
    <row r="15" spans="1:14" x14ac:dyDescent="0.3">
      <c r="F15" s="3"/>
    </row>
    <row r="17" spans="1:12" x14ac:dyDescent="0.3">
      <c r="B17" s="12" t="s">
        <v>7</v>
      </c>
      <c r="C17" s="12" t="s">
        <v>8</v>
      </c>
      <c r="D17" s="12" t="s">
        <v>9</v>
      </c>
      <c r="E17" s="12" t="s">
        <v>20</v>
      </c>
      <c r="F17" s="12"/>
      <c r="G17" s="12"/>
      <c r="H17" s="12" t="s">
        <v>10</v>
      </c>
      <c r="I17" s="12" t="s">
        <v>19</v>
      </c>
      <c r="J17" s="12"/>
    </row>
    <row r="18" spans="1:12" x14ac:dyDescent="0.3">
      <c r="A18" s="1">
        <v>44691</v>
      </c>
      <c r="B18" s="13">
        <f>IF(D18&lt;8,(_xlfn.XLOOKUP(D18,$C$3:$M$3,$C$4:$M$4)),($J$4*(1+(E18/100))))</f>
        <v>158449</v>
      </c>
      <c r="C18" s="2">
        <f>IF(D18&lt;11,(_xlfn.XLOOKUP(D18,$C$3:$M$3,$C$5:$M$5)),($M$5*(1+(E18/100))))</f>
        <v>191157</v>
      </c>
      <c r="D18" s="2">
        <f>C12</f>
        <v>11</v>
      </c>
      <c r="E18" s="10">
        <v>0</v>
      </c>
      <c r="F18" s="2"/>
      <c r="H18" s="5">
        <f>A19-A18</f>
        <v>325</v>
      </c>
      <c r="I18" s="3">
        <f>(C18-B18)/365*H18</f>
        <v>29123.561643835619</v>
      </c>
      <c r="J18" s="3"/>
      <c r="L18" s="3"/>
    </row>
    <row r="19" spans="1:12" x14ac:dyDescent="0.3">
      <c r="A19" s="1">
        <f>C11+365</f>
        <v>45016</v>
      </c>
      <c r="B19" s="13">
        <f>IF(D19&lt;8,(_xlfn.XLOOKUP(D19,$C$3:$M$3,$C$4:$M$4)),($J$4*(1+(E19/100))))</f>
        <v>158449</v>
      </c>
      <c r="C19" s="2">
        <f t="shared" ref="C19" si="0">IF(D19&lt;11,(_xlfn.XLOOKUP(D19,$C$3:$M$3,$C$5:$M$5)),($M$5*(1+(E19/100))))</f>
        <v>191157</v>
      </c>
      <c r="D19" s="2">
        <f>C12+1</f>
        <v>12</v>
      </c>
      <c r="E19" s="10">
        <v>0</v>
      </c>
      <c r="F19" s="2"/>
      <c r="H19" s="5">
        <f t="shared" ref="H19:H22" si="1">A20-A19</f>
        <v>40</v>
      </c>
      <c r="I19" s="3">
        <f>(C19-B19)/365*H19</f>
        <v>3584.4383561643835</v>
      </c>
      <c r="J19" s="3"/>
      <c r="L19" s="3"/>
    </row>
    <row r="20" spans="1:12" x14ac:dyDescent="0.3">
      <c r="A20" s="1">
        <v>45056</v>
      </c>
      <c r="B20" s="13">
        <f>IF(D20&lt;8,(_xlfn.XLOOKUP(D20,$C$3:$M$3,$C$4:$M$4)),($J$4*(1+(E20/100))))</f>
        <v>158449</v>
      </c>
      <c r="C20" s="2">
        <f>IF(D20&lt;11,(_xlfn.XLOOKUP(D20,$C$3:$M$3,$C$6:$M$6)),($M$6*(1+(E20/100))))</f>
        <v>197876</v>
      </c>
      <c r="D20" s="2">
        <f>C12+1</f>
        <v>12</v>
      </c>
      <c r="E20" s="10">
        <v>0</v>
      </c>
      <c r="F20" s="2"/>
      <c r="H20" s="5">
        <f t="shared" si="1"/>
        <v>325</v>
      </c>
      <c r="I20" s="3">
        <f>(C20-B20)/365*H20</f>
        <v>35106.232876712333</v>
      </c>
      <c r="J20" s="3"/>
      <c r="L20" s="3"/>
    </row>
    <row r="21" spans="1:12" x14ac:dyDescent="0.3">
      <c r="A21" s="1">
        <f>C11+365*2</f>
        <v>45381</v>
      </c>
      <c r="B21" s="13">
        <f>IF(D21&lt;8,(_xlfn.XLOOKUP(D21,$C$3:$M$3,$C$4:$M$4)),($J$4*(1+(E21/100))))</f>
        <v>165737.65400000001</v>
      </c>
      <c r="C21" s="2">
        <f>IF(D21&lt;11,(_xlfn.XLOOKUP(D21,$C$3:$M$3,$C$6:$M$6)),($M$6*(1+(E21/100))))</f>
        <v>206978.296</v>
      </c>
      <c r="D21" s="2">
        <f>C12+2</f>
        <v>13</v>
      </c>
      <c r="E21" s="10">
        <v>4.5999999999999996</v>
      </c>
      <c r="F21" s="2"/>
      <c r="G21" s="3"/>
      <c r="H21" s="5">
        <f t="shared" si="1"/>
        <v>41</v>
      </c>
      <c r="I21" s="3">
        <f>(C21-B21)/365*H21</f>
        <v>4632.5104712328757</v>
      </c>
      <c r="J21" s="3"/>
      <c r="L21" s="3"/>
    </row>
    <row r="22" spans="1:12" x14ac:dyDescent="0.3">
      <c r="A22" s="1">
        <v>45422</v>
      </c>
      <c r="B22" s="13">
        <f>IF(D22&lt;8,(_xlfn.XLOOKUP(D22,$C$3:$M$3,$C$4:$M$4)),($J$4*(1+(E22/100))))</f>
        <v>165737.65400000001</v>
      </c>
      <c r="C22" s="2">
        <f>IF(D22&lt;11,(_xlfn.XLOOKUP(D22,$C$3:$M$3,$C$7:$M$7)),($M$7*(1+(E22/100))))</f>
        <v>211646.59400000001</v>
      </c>
      <c r="D22" s="2">
        <f>C12+2</f>
        <v>13</v>
      </c>
      <c r="E22" s="10">
        <v>4.5999999999999996</v>
      </c>
      <c r="F22" s="2"/>
      <c r="H22" s="5">
        <f t="shared" si="1"/>
        <v>235</v>
      </c>
      <c r="I22" s="3">
        <f>(C22-B22)/365*H22</f>
        <v>29557.810684931508</v>
      </c>
      <c r="J22" s="3"/>
      <c r="L22" s="3"/>
    </row>
    <row r="23" spans="1:12" x14ac:dyDescent="0.3">
      <c r="A23" s="15">
        <v>45657</v>
      </c>
      <c r="B23" s="2">
        <f t="shared" ref="B23" si="2">J8*1.046</f>
        <v>0</v>
      </c>
      <c r="I23" s="4"/>
    </row>
    <row r="24" spans="1:12" x14ac:dyDescent="0.3">
      <c r="I24" s="3">
        <f>SUM(I18:I23)</f>
        <v>102004.55403287672</v>
      </c>
      <c r="J24" s="12" t="s">
        <v>31</v>
      </c>
    </row>
    <row r="26" spans="1:12" x14ac:dyDescent="0.3">
      <c r="A26" s="12" t="s">
        <v>17</v>
      </c>
      <c r="B26" t="s">
        <v>14</v>
      </c>
    </row>
    <row r="27" spans="1:12" x14ac:dyDescent="0.3">
      <c r="A27" s="12"/>
      <c r="B27" t="s">
        <v>29</v>
      </c>
    </row>
    <row r="28" spans="1:12" x14ac:dyDescent="0.3">
      <c r="A28" s="12"/>
      <c r="B28" t="s">
        <v>18</v>
      </c>
    </row>
    <row r="29" spans="1:12" x14ac:dyDescent="0.3">
      <c r="A29" s="12"/>
      <c r="B29" t="s">
        <v>23</v>
      </c>
    </row>
    <row r="30" spans="1:12" x14ac:dyDescent="0.3">
      <c r="B30" t="s">
        <v>6</v>
      </c>
    </row>
    <row r="32" spans="1:12" x14ac:dyDescent="0.3">
      <c r="A32" s="12" t="s">
        <v>16</v>
      </c>
      <c r="B32" s="6"/>
    </row>
    <row r="33" spans="2:13" x14ac:dyDescent="0.3">
      <c r="B33" t="s">
        <v>15</v>
      </c>
    </row>
    <row r="34" spans="2:13" x14ac:dyDescent="0.3">
      <c r="B34" t="s">
        <v>32</v>
      </c>
    </row>
    <row r="35" spans="2:13" x14ac:dyDescent="0.3">
      <c r="B35" t="s">
        <v>25</v>
      </c>
    </row>
    <row r="36" spans="2:13" x14ac:dyDescent="0.3">
      <c r="B36" t="s">
        <v>26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3">
      <c r="B37" t="s">
        <v>27</v>
      </c>
    </row>
    <row r="38" spans="2:13" x14ac:dyDescent="0.3">
      <c r="B38" s="2" t="s">
        <v>28</v>
      </c>
    </row>
    <row r="42" spans="2:13" x14ac:dyDescent="0.3">
      <c r="C42" s="2"/>
    </row>
    <row r="45" spans="2:13" x14ac:dyDescent="0.3">
      <c r="C45" s="2"/>
    </row>
    <row r="48" spans="2:13" x14ac:dyDescent="0.3">
      <c r="C48" s="2"/>
    </row>
  </sheetData>
  <dataValidations count="1">
    <dataValidation type="decimal" allowBlank="1" showInputMessage="1" showErrorMessage="1" sqref="E18:E22" xr:uid="{68787077-DD1F-4839-A7EE-F67187A24A8E}">
      <formula1>0</formula1>
      <formula2>7</formula2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topLeftCell="A7" workbookViewId="0">
      <selection activeCell="N18" sqref="N18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LP-02</vt:lpstr>
      <vt:lpstr>LP02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cp:lastPrinted>2024-11-27T15:58:26Z</cp:lastPrinted>
  <dcterms:created xsi:type="dcterms:W3CDTF">2024-11-07T18:39:12Z</dcterms:created>
  <dcterms:modified xsi:type="dcterms:W3CDTF">2024-12-06T23:36:57Z</dcterms:modified>
</cp:coreProperties>
</file>