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sylvina/Desktop/AJJ/Salary Calculator/"/>
    </mc:Choice>
  </mc:AlternateContent>
  <xr:revisionPtr revIDLastSave="0" documentId="13_ncr:1_{BE185EDA-D391-B440-95C0-311AEFB1946E}" xr6:coauthVersionLast="47" xr6:coauthVersionMax="47" xr10:uidLastSave="{00000000-0000-0000-0000-000000000000}"/>
  <bookViews>
    <workbookView xWindow="28800" yWindow="0" windowWidth="38400" windowHeight="21600" xr2:uid="{2348A4E0-8013-451A-9DFB-4B893F59DBB1}"/>
  </bookViews>
  <sheets>
    <sheet name="LP-01" sheetId="1" r:id="rId1"/>
    <sheet name="LP01 GRI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I26" i="1"/>
  <c r="I25" i="1"/>
  <c r="H27" i="1"/>
  <c r="H26" i="1"/>
  <c r="H25" i="1"/>
  <c r="H24" i="1"/>
  <c r="C27" i="1"/>
  <c r="C26" i="1"/>
  <c r="C25" i="1"/>
  <c r="B27" i="1"/>
  <c r="B26" i="1"/>
  <c r="B25" i="1"/>
  <c r="D27" i="1"/>
  <c r="D26" i="1"/>
  <c r="D25" i="1"/>
  <c r="A26" i="1"/>
  <c r="A25" i="1"/>
  <c r="A23" i="1"/>
  <c r="D18" i="1"/>
  <c r="B18" i="1" s="1"/>
  <c r="D24" i="1"/>
  <c r="D23" i="1"/>
  <c r="B23" i="1" s="1"/>
  <c r="D22" i="1"/>
  <c r="D21" i="1"/>
  <c r="C21" i="1" s="1"/>
  <c r="D20" i="1"/>
  <c r="B20" i="1" s="1"/>
  <c r="D19" i="1"/>
  <c r="C22" i="1"/>
  <c r="C19" i="1"/>
  <c r="B22" i="1"/>
  <c r="B19" i="1"/>
  <c r="A22" i="1"/>
  <c r="H21" i="1" s="1"/>
  <c r="A19" i="1"/>
  <c r="H18" i="1" s="1"/>
  <c r="H22" i="1"/>
  <c r="A20" i="1"/>
  <c r="H20" i="1" s="1"/>
  <c r="B28" i="1"/>
  <c r="C24" i="1"/>
  <c r="I22" i="1" l="1"/>
  <c r="H19" i="1"/>
  <c r="I19" i="1" s="1"/>
  <c r="H23" i="1"/>
  <c r="B21" i="1"/>
  <c r="B24" i="1"/>
  <c r="C20" i="1"/>
  <c r="C23" i="1"/>
  <c r="I20" i="1" l="1"/>
  <c r="I23" i="1"/>
  <c r="I24" i="1"/>
  <c r="I21" i="1"/>
  <c r="C18" i="1" l="1"/>
  <c r="I18" i="1" s="1"/>
  <c r="I29" i="1" s="1"/>
</calcChain>
</file>

<file path=xl/sharedStrings.xml><?xml version="1.0" encoding="utf-8"?>
<sst xmlns="http://schemas.openxmlformats.org/spreadsheetml/2006/main" count="27" uniqueCount="27">
  <si>
    <t>Instructions:</t>
  </si>
  <si>
    <t>LP-01 (échelons 1 à 8)</t>
  </si>
  <si>
    <t>ÉCHELON</t>
  </si>
  <si>
    <t>10 mai 2022 - traitement antérieur</t>
  </si>
  <si>
    <t>10 mai 2022 - rajustement salarial</t>
  </si>
  <si>
    <t>10 mai 2023 - rajustement aux lignes salariales</t>
  </si>
  <si>
    <t>10 mai 2024 - rajustement salarial</t>
  </si>
  <si>
    <t>Échelon au 9 mai 2022</t>
  </si>
  <si>
    <t>Date d’anniversaire</t>
  </si>
  <si>
    <t>(échelons 1 à 8)</t>
  </si>
  <si>
    <t>(utiliser une date d’anniversaire entre le 11/09/2021 et le 5/10/2022)</t>
  </si>
  <si>
    <t>Traitement antérieur</t>
  </si>
  <si>
    <t>Nouveau traitement</t>
  </si>
  <si>
    <t>Échelon</t>
  </si>
  <si>
    <t>Prime de rendement (%)</t>
  </si>
  <si>
    <t>Jours applicables</t>
  </si>
  <si>
    <t>Traitement rétroactif</t>
  </si>
  <si>
    <t>TRAITEMENT BRUT</t>
  </si>
  <si>
    <t>Hypothèses :</t>
  </si>
  <si>
    <t>Estimation du traitement rétroactif jusqu’au 31 décembre 2024, à supposer que la rémunération de l’employé n’ait fait l’objet d’aucun rajustement après le 3 mai 2024.</t>
  </si>
  <si>
    <t>Il s’agit d’une estimation seulement, calculée à partir d’un nombre limité de facteurs. Les résultats réels pourraient différer considérablement.</t>
  </si>
  <si>
    <t>Prise en compte de toutes les années applicables (personne employée au 9 mai 2022).</t>
  </si>
  <si>
    <t>Entrez votre échelon au 9 mai 2022 dans la cellule C10.</t>
  </si>
  <si>
    <t>Entrez une date d’anniversaire entre le 11/9/2021 et le 5/10/2022 dans la cellule 11 - si vous avez atteint le sommet de l’échelle, entrez la date du 31 mars 2022.</t>
  </si>
  <si>
    <t xml:space="preserve">*Remarque - il se peut que vous deviez outrepasser la colonne du traitement antérieur pour refléter le taux de rémunération réel que vous avez obtenu, p. ex. si vous êtes monté d’un échelon dans l’ancienne grille salariale, mais n’avez bénéficié d’aucune augmentation de traitement en vertu de la convention collective. </t>
  </si>
  <si>
    <t>Entrez le taux de prime de rendement applicable dans les cellules  E18 à E22 (soit 0,00, 4,6 ou 7,0) - que vous soyez admissible à cette rémunération au rendement ou pas.</t>
  </si>
  <si>
    <t>La cellule A28 peut être actualisée en fonction du dernier jour de la période de paie au cours de laquelle votre taux de rémunération a été mis à jour conformément à la convention collective.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</si>
</sst>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dd\ mmm\ yy"/>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rgb="FFFFC000"/>
        <bgColor indexed="64"/>
      </patternFill>
    </fill>
  </fills>
  <borders count="2">
    <border>
      <left/>
      <right/>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5">
    <xf numFmtId="0" fontId="0" fillId="0" borderId="0" xfId="0"/>
    <xf numFmtId="165" fontId="0" fillId="0" borderId="0" xfId="0" applyNumberFormat="1"/>
    <xf numFmtId="164" fontId="0" fillId="0" borderId="0" xfId="0" applyNumberFormat="1"/>
    <xf numFmtId="0" fontId="0" fillId="0" borderId="1" xfId="0" applyBorder="1"/>
    <xf numFmtId="1" fontId="0" fillId="0" borderId="0" xfId="0" applyNumberFormat="1"/>
    <xf numFmtId="14" fontId="0" fillId="0" borderId="0" xfId="0" applyNumberFormat="1"/>
    <xf numFmtId="1" fontId="0" fillId="2" borderId="0" xfId="1" applyNumberFormat="1" applyFont="1" applyFill="1"/>
    <xf numFmtId="164" fontId="0" fillId="2" borderId="0" xfId="0" applyNumberFormat="1" applyFill="1"/>
    <xf numFmtId="14" fontId="0" fillId="2" borderId="0" xfId="0" applyNumberFormat="1" applyFill="1"/>
    <xf numFmtId="0" fontId="2" fillId="0" borderId="0" xfId="0" applyFont="1"/>
    <xf numFmtId="164" fontId="0" fillId="0" borderId="0" xfId="1" applyFont="1" applyFill="1"/>
    <xf numFmtId="1" fontId="2" fillId="0" borderId="0" xfId="0" applyNumberFormat="1" applyFont="1"/>
    <xf numFmtId="165" fontId="0" fillId="0" borderId="0" xfId="1" applyNumberFormat="1" applyFont="1"/>
    <xf numFmtId="166" fontId="0" fillId="0" borderId="0" xfId="0" applyNumberFormat="1"/>
    <xf numFmtId="166" fontId="0" fillId="2" borderId="0" xfId="0" applyNumberFormat="1" applyFill="1"/>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284800</xdr:colOff>
      <xdr:row>33</xdr:row>
      <xdr:rowOff>62126</xdr:rowOff>
    </xdr:to>
    <xdr:pic>
      <xdr:nvPicPr>
        <xdr:cNvPr id="2" name="Picture 1">
          <a:extLst>
            <a:ext uri="{FF2B5EF4-FFF2-40B4-BE49-F238E27FC236}">
              <a16:creationId xmlns:a16="http://schemas.microsoft.com/office/drawing/2014/main" id="{E39691D1-67D8-46CB-AD85-FB75246815CE}"/>
            </a:ext>
          </a:extLst>
        </xdr:cNvPr>
        <xdr:cNvPicPr>
          <a:picLocks noChangeAspect="1"/>
        </xdr:cNvPicPr>
      </xdr:nvPicPr>
      <xdr:blipFill>
        <a:blip xmlns:r="http://schemas.openxmlformats.org/officeDocument/2006/relationships" r:embed="rId1"/>
        <a:stretch>
          <a:fillRect/>
        </a:stretch>
      </xdr:blipFill>
      <xdr:spPr>
        <a:xfrm>
          <a:off x="0" y="182880"/>
          <a:ext cx="7600000" cy="591428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5115-1C73-4405-B6FA-15E91EE1F5AD}">
  <dimension ref="A2:M50"/>
  <sheetViews>
    <sheetView tabSelected="1" workbookViewId="0">
      <selection activeCell="S14" sqref="S14"/>
    </sheetView>
  </sheetViews>
  <sheetFormatPr baseColWidth="10" defaultColWidth="8.83203125" defaultRowHeight="15" x14ac:dyDescent="0.2"/>
  <cols>
    <col min="1" max="1" width="24" customWidth="1"/>
    <col min="2" max="2" width="20.33203125" customWidth="1"/>
    <col min="3" max="3" width="13.6640625" bestFit="1" customWidth="1"/>
    <col min="4" max="4" width="11.1640625" bestFit="1" customWidth="1"/>
    <col min="5" max="5" width="20.83203125" customWidth="1"/>
    <col min="6" max="10" width="11.1640625" bestFit="1" customWidth="1"/>
    <col min="11" max="13" width="11.5" bestFit="1" customWidth="1"/>
  </cols>
  <sheetData>
    <row r="2" spans="1:13" x14ac:dyDescent="0.2">
      <c r="A2" s="9" t="s">
        <v>1</v>
      </c>
    </row>
    <row r="3" spans="1:13" x14ac:dyDescent="0.2">
      <c r="B3" s="9" t="s">
        <v>2</v>
      </c>
      <c r="C3" s="11">
        <v>1</v>
      </c>
      <c r="D3" s="11">
        <v>2</v>
      </c>
      <c r="E3" s="11">
        <v>3</v>
      </c>
      <c r="F3" s="11">
        <v>4</v>
      </c>
      <c r="G3" s="11">
        <v>5</v>
      </c>
      <c r="H3" s="11">
        <v>6</v>
      </c>
      <c r="I3" s="11">
        <v>7</v>
      </c>
      <c r="J3" s="11">
        <v>8</v>
      </c>
      <c r="K3" s="11"/>
      <c r="L3" s="11"/>
      <c r="M3" s="11"/>
    </row>
    <row r="4" spans="1:13" x14ac:dyDescent="0.2">
      <c r="A4" t="s">
        <v>3</v>
      </c>
      <c r="C4" s="12">
        <v>82430</v>
      </c>
      <c r="D4" s="12">
        <v>86306</v>
      </c>
      <c r="E4" s="12">
        <v>90362</v>
      </c>
      <c r="F4" s="12">
        <v>94610</v>
      </c>
      <c r="G4" s="12">
        <v>99056</v>
      </c>
      <c r="H4" s="12">
        <v>103710</v>
      </c>
      <c r="I4" s="12">
        <v>108585</v>
      </c>
      <c r="J4" s="12">
        <v>113687</v>
      </c>
      <c r="L4" s="10"/>
      <c r="M4" s="10"/>
    </row>
    <row r="5" spans="1:13" x14ac:dyDescent="0.2">
      <c r="A5" t="s">
        <v>4</v>
      </c>
      <c r="C5" s="12">
        <v>86381</v>
      </c>
      <c r="D5" s="12">
        <v>90444</v>
      </c>
      <c r="E5" s="12">
        <v>94694</v>
      </c>
      <c r="F5" s="12">
        <v>99145</v>
      </c>
      <c r="G5" s="12">
        <v>103805</v>
      </c>
      <c r="H5" s="12">
        <v>108682</v>
      </c>
      <c r="I5" s="12">
        <v>113790</v>
      </c>
      <c r="J5" s="12">
        <v>119137</v>
      </c>
      <c r="K5" s="10"/>
      <c r="L5" s="10"/>
      <c r="M5" s="10"/>
    </row>
    <row r="6" spans="1:13" x14ac:dyDescent="0.2">
      <c r="A6" t="s">
        <v>5</v>
      </c>
      <c r="C6" s="12">
        <v>89417</v>
      </c>
      <c r="D6" s="12">
        <v>93623</v>
      </c>
      <c r="E6" s="12">
        <v>98023</v>
      </c>
      <c r="F6" s="12">
        <v>102630</v>
      </c>
      <c r="G6" s="12">
        <v>107454</v>
      </c>
      <c r="H6" s="12">
        <v>112502</v>
      </c>
      <c r="I6" s="12">
        <v>117790</v>
      </c>
      <c r="J6" s="12">
        <v>123325</v>
      </c>
      <c r="K6" s="10"/>
      <c r="L6" s="10"/>
      <c r="M6" s="10"/>
    </row>
    <row r="7" spans="1:13" x14ac:dyDescent="0.2">
      <c r="A7" t="s">
        <v>6</v>
      </c>
      <c r="C7" s="12">
        <v>91433</v>
      </c>
      <c r="D7" s="12">
        <v>95734</v>
      </c>
      <c r="E7" s="12">
        <v>100233</v>
      </c>
      <c r="F7" s="12">
        <v>104945</v>
      </c>
      <c r="G7" s="12">
        <v>109877</v>
      </c>
      <c r="H7" s="12">
        <v>115039</v>
      </c>
      <c r="I7" s="12">
        <v>120446</v>
      </c>
      <c r="J7" s="12">
        <v>126106</v>
      </c>
      <c r="K7" s="10"/>
      <c r="L7" s="10"/>
      <c r="M7" s="10"/>
    </row>
    <row r="10" spans="1:13" x14ac:dyDescent="0.2">
      <c r="A10" t="s">
        <v>7</v>
      </c>
      <c r="C10" s="6">
        <v>5</v>
      </c>
      <c r="D10" t="s">
        <v>9</v>
      </c>
    </row>
    <row r="11" spans="1:13" x14ac:dyDescent="0.2">
      <c r="A11" t="s">
        <v>8</v>
      </c>
      <c r="C11" s="8">
        <v>44685</v>
      </c>
      <c r="D11" t="s">
        <v>10</v>
      </c>
      <c r="K11" s="2"/>
    </row>
    <row r="12" spans="1:13" x14ac:dyDescent="0.2">
      <c r="C12" s="1"/>
    </row>
    <row r="17" spans="1:12" x14ac:dyDescent="0.2">
      <c r="B17" s="9" t="s">
        <v>11</v>
      </c>
      <c r="C17" s="9" t="s">
        <v>12</v>
      </c>
      <c r="D17" s="9" t="s">
        <v>13</v>
      </c>
      <c r="E17" s="9" t="s">
        <v>14</v>
      </c>
      <c r="F17" s="9"/>
      <c r="G17" s="9"/>
      <c r="H17" s="9" t="s">
        <v>15</v>
      </c>
      <c r="I17" s="9" t="s">
        <v>16</v>
      </c>
      <c r="J17" s="9"/>
    </row>
    <row r="18" spans="1:12" x14ac:dyDescent="0.2">
      <c r="A18" s="13">
        <v>44691</v>
      </c>
      <c r="B18" s="10">
        <f t="shared" ref="B18:B27" si="0">IF(D18&lt;8,(_xlfn.XLOOKUP(D18,$C$3:$J$3,$C$4:$J$4)),($J$4*(1+(E18/100))))</f>
        <v>99056</v>
      </c>
      <c r="C18" s="1">
        <f>IF(D18&lt;8,(_xlfn.XLOOKUP(D18,$C$3:$J$3,$C$5:$J$5)),($J$5*(1+(E18/100))))</f>
        <v>103805</v>
      </c>
      <c r="D18" s="1">
        <f>C10</f>
        <v>5</v>
      </c>
      <c r="E18" s="7">
        <v>0</v>
      </c>
      <c r="F18" s="1"/>
      <c r="H18" s="4">
        <f>A19-A18</f>
        <v>176</v>
      </c>
      <c r="I18" s="2">
        <f t="shared" ref="I18:I27" si="1">(C18-B18)/365*H18</f>
        <v>2289.9287671232878</v>
      </c>
      <c r="J18" s="2"/>
      <c r="L18" s="2"/>
    </row>
    <row r="19" spans="1:12" x14ac:dyDescent="0.2">
      <c r="A19" s="13">
        <f>C11+182</f>
        <v>44867</v>
      </c>
      <c r="B19" s="10">
        <f t="shared" si="0"/>
        <v>103710</v>
      </c>
      <c r="C19" s="1">
        <f>IF(D19&lt;8,(_xlfn.XLOOKUP(D19,$C$3:$J$3,$C$5:$J$5)),($J$5*(1+(E19/100))))</f>
        <v>108682</v>
      </c>
      <c r="D19" s="1">
        <f>C10+1</f>
        <v>6</v>
      </c>
      <c r="E19" s="7"/>
      <c r="F19" s="1"/>
      <c r="H19" s="4">
        <f t="shared" ref="H19:H23" si="2">A20-A19</f>
        <v>183</v>
      </c>
      <c r="I19" s="2">
        <f t="shared" si="1"/>
        <v>2492.8109589041096</v>
      </c>
      <c r="J19" s="2"/>
      <c r="L19" s="2"/>
    </row>
    <row r="20" spans="1:12" x14ac:dyDescent="0.2">
      <c r="A20" s="13">
        <f>C11+365</f>
        <v>45050</v>
      </c>
      <c r="B20" s="10">
        <f t="shared" si="0"/>
        <v>108585</v>
      </c>
      <c r="C20" s="1">
        <f>IF(D20&lt;8,(_xlfn.XLOOKUP(D20,$C$3:$J$3,$C$5:$J$5)),($J$5*(1+(E20/100))))</f>
        <v>113790</v>
      </c>
      <c r="D20" s="1">
        <f>C10+2</f>
        <v>7</v>
      </c>
      <c r="E20" s="7">
        <v>0</v>
      </c>
      <c r="F20" s="1"/>
      <c r="H20" s="4">
        <f t="shared" si="2"/>
        <v>6</v>
      </c>
      <c r="I20" s="2">
        <f t="shared" si="1"/>
        <v>85.561643835616437</v>
      </c>
      <c r="J20" s="2"/>
      <c r="L20" s="2"/>
    </row>
    <row r="21" spans="1:12" x14ac:dyDescent="0.2">
      <c r="A21" s="13">
        <v>45056</v>
      </c>
      <c r="B21" s="10">
        <f t="shared" si="0"/>
        <v>108585</v>
      </c>
      <c r="C21" s="1">
        <f>IF(D21&lt;8,(_xlfn.XLOOKUP(D21,$C$3:$J$3,$C$6:$J$6)),($J$6*(1+(E21/100))))</f>
        <v>117790</v>
      </c>
      <c r="D21" s="1">
        <f>C10+2</f>
        <v>7</v>
      </c>
      <c r="E21" s="7">
        <v>0</v>
      </c>
      <c r="F21" s="1"/>
      <c r="H21" s="4">
        <f t="shared" si="2"/>
        <v>176</v>
      </c>
      <c r="I21" s="2">
        <f t="shared" si="1"/>
        <v>4438.5753424657532</v>
      </c>
      <c r="J21" s="2"/>
      <c r="L21" s="2"/>
    </row>
    <row r="22" spans="1:12" x14ac:dyDescent="0.2">
      <c r="A22" s="13">
        <f>C11+365+182</f>
        <v>45232</v>
      </c>
      <c r="B22" s="10">
        <f t="shared" si="0"/>
        <v>113687</v>
      </c>
      <c r="C22" s="1">
        <f>IF(D22&lt;8,(_xlfn.XLOOKUP(D22,$C$3:$J$3,$C$5:$J$5)),($J$5*(1+(E22/100))))</f>
        <v>119137</v>
      </c>
      <c r="D22" s="1">
        <f>C10+3</f>
        <v>8</v>
      </c>
      <c r="E22" s="7"/>
      <c r="F22" s="1"/>
      <c r="H22" s="4">
        <f t="shared" si="2"/>
        <v>183</v>
      </c>
      <c r="I22" s="2">
        <f t="shared" si="1"/>
        <v>2732.4657534246576</v>
      </c>
      <c r="J22" s="2"/>
      <c r="L22" s="2"/>
    </row>
    <row r="23" spans="1:12" x14ac:dyDescent="0.2">
      <c r="A23" s="13">
        <f>C11+365*2</f>
        <v>45415</v>
      </c>
      <c r="B23" s="10">
        <f t="shared" si="0"/>
        <v>118916.602</v>
      </c>
      <c r="C23" s="1">
        <f>IF(D23&lt;8,(_xlfn.XLOOKUP(D23,$C$3:$J$3,$C$6:$J$6)),($J$6*(1+(E23/100))))</f>
        <v>128997.95000000001</v>
      </c>
      <c r="D23" s="1">
        <f>C10+4</f>
        <v>9</v>
      </c>
      <c r="E23" s="7">
        <v>4.5999999999999996</v>
      </c>
      <c r="F23" s="1"/>
      <c r="G23" s="2"/>
      <c r="H23" s="4">
        <f t="shared" si="2"/>
        <v>7</v>
      </c>
      <c r="I23" s="2">
        <f t="shared" si="1"/>
        <v>193.34092054794544</v>
      </c>
      <c r="J23" s="2"/>
      <c r="L23" s="2"/>
    </row>
    <row r="24" spans="1:12" x14ac:dyDescent="0.2">
      <c r="A24" s="13">
        <v>45422</v>
      </c>
      <c r="B24" s="10">
        <f t="shared" si="0"/>
        <v>113687</v>
      </c>
      <c r="C24" s="1">
        <f>IF(D24&lt;8,(_xlfn.XLOOKUP(D24,$C$3:$J$3,$C$7:$J$7)),($J$7*(1+(E24/100))))</f>
        <v>126106</v>
      </c>
      <c r="D24" s="1">
        <f>C10+4</f>
        <v>9</v>
      </c>
      <c r="E24" s="7">
        <v>0</v>
      </c>
      <c r="F24" s="1"/>
      <c r="H24" s="4">
        <f>A25-A24</f>
        <v>175</v>
      </c>
      <c r="I24" s="2">
        <f t="shared" si="1"/>
        <v>5954.3150684931497</v>
      </c>
      <c r="J24" s="2"/>
      <c r="L24" s="2"/>
    </row>
    <row r="25" spans="1:12" x14ac:dyDescent="0.2">
      <c r="A25" s="13">
        <f>C11+365*2+182</f>
        <v>45597</v>
      </c>
      <c r="B25" s="10">
        <f t="shared" si="0"/>
        <v>113687</v>
      </c>
      <c r="C25" s="1">
        <f t="shared" ref="C25:C27" si="3">IF(D25&lt;8,(_xlfn.XLOOKUP(D25,$C$3:$J$3,$C$7:$J$7)),($J$7*(1+(E25/100))))</f>
        <v>126106</v>
      </c>
      <c r="D25" s="1">
        <f>C10+5</f>
        <v>10</v>
      </c>
      <c r="E25" s="7">
        <v>0</v>
      </c>
      <c r="F25" s="1"/>
      <c r="H25" s="4">
        <f t="shared" ref="H25:H27" si="4">A26-A25</f>
        <v>183</v>
      </c>
      <c r="I25" s="2">
        <f t="shared" si="1"/>
        <v>6226.5123287671222</v>
      </c>
      <c r="J25" s="2"/>
      <c r="L25" s="2"/>
    </row>
    <row r="26" spans="1:12" x14ac:dyDescent="0.2">
      <c r="A26" s="13">
        <f>C11+365*3</f>
        <v>45780</v>
      </c>
      <c r="B26" s="10">
        <f t="shared" si="0"/>
        <v>113687</v>
      </c>
      <c r="C26" s="1">
        <f t="shared" si="3"/>
        <v>126106</v>
      </c>
      <c r="D26" s="1">
        <f>C10+6</f>
        <v>11</v>
      </c>
      <c r="E26" s="7">
        <v>0</v>
      </c>
      <c r="F26" s="1"/>
      <c r="H26" s="4">
        <f t="shared" si="4"/>
        <v>7</v>
      </c>
      <c r="I26" s="2">
        <f t="shared" si="1"/>
        <v>238.17260273972602</v>
      </c>
      <c r="J26" s="2"/>
      <c r="L26" s="2"/>
    </row>
    <row r="27" spans="1:12" x14ac:dyDescent="0.2">
      <c r="A27" s="13">
        <v>45787</v>
      </c>
      <c r="B27" s="10">
        <f t="shared" si="0"/>
        <v>113687</v>
      </c>
      <c r="C27" s="1">
        <f t="shared" si="3"/>
        <v>126106</v>
      </c>
      <c r="D27" s="1">
        <f>C10+6</f>
        <v>11</v>
      </c>
      <c r="E27" s="7">
        <v>0</v>
      </c>
      <c r="F27" s="1"/>
      <c r="H27" s="4">
        <f t="shared" si="4"/>
        <v>52</v>
      </c>
      <c r="I27" s="2">
        <f t="shared" si="1"/>
        <v>1769.2821917808217</v>
      </c>
      <c r="J27" s="2"/>
      <c r="L27" s="2"/>
    </row>
    <row r="28" spans="1:12" x14ac:dyDescent="0.2">
      <c r="A28" s="14">
        <v>45839</v>
      </c>
      <c r="B28" s="1">
        <f t="shared" ref="B28" si="5">J8*1.046</f>
        <v>0</v>
      </c>
      <c r="I28" s="3"/>
    </row>
    <row r="29" spans="1:12" x14ac:dyDescent="0.2">
      <c r="I29" s="2">
        <f>SUM(I18:I28)</f>
        <v>26420.965578082192</v>
      </c>
      <c r="J29" s="9" t="s">
        <v>17</v>
      </c>
    </row>
    <row r="31" spans="1:12" x14ac:dyDescent="0.2">
      <c r="A31" s="9" t="s">
        <v>18</v>
      </c>
      <c r="B31" t="s">
        <v>19</v>
      </c>
    </row>
    <row r="32" spans="1:12" x14ac:dyDescent="0.2">
      <c r="A32" s="9"/>
      <c r="B32" t="s">
        <v>20</v>
      </c>
    </row>
    <row r="33" spans="1:13" x14ac:dyDescent="0.2">
      <c r="B33" t="s">
        <v>21</v>
      </c>
    </row>
    <row r="35" spans="1:13" x14ac:dyDescent="0.2">
      <c r="A35" s="9" t="s">
        <v>0</v>
      </c>
      <c r="B35" s="5"/>
    </row>
    <row r="36" spans="1:13" x14ac:dyDescent="0.2">
      <c r="B36" t="s">
        <v>22</v>
      </c>
    </row>
    <row r="37" spans="1:13" x14ac:dyDescent="0.2">
      <c r="B37" t="s">
        <v>23</v>
      </c>
    </row>
    <row r="38" spans="1:13" x14ac:dyDescent="0.2">
      <c r="B38" t="s">
        <v>25</v>
      </c>
      <c r="C38" s="2"/>
      <c r="D38" s="2"/>
      <c r="E38" s="2"/>
      <c r="F38" s="2"/>
      <c r="G38" s="2"/>
      <c r="H38" s="2"/>
      <c r="I38" s="2"/>
      <c r="J38" s="2"/>
      <c r="K38" s="2"/>
      <c r="L38" s="2"/>
      <c r="M38" s="2"/>
    </row>
    <row r="39" spans="1:13" x14ac:dyDescent="0.2">
      <c r="B39" t="s">
        <v>26</v>
      </c>
    </row>
    <row r="40" spans="1:13" x14ac:dyDescent="0.2">
      <c r="B40" t="s">
        <v>24</v>
      </c>
    </row>
    <row r="41" spans="1:13" x14ac:dyDescent="0.2">
      <c r="B41" s="1"/>
      <c r="C41" s="1"/>
    </row>
    <row r="44" spans="1:13" x14ac:dyDescent="0.2">
      <c r="C44" s="1"/>
    </row>
    <row r="47" spans="1:13" x14ac:dyDescent="0.2">
      <c r="C47" s="1"/>
    </row>
    <row r="50" spans="3:3" x14ac:dyDescent="0.2">
      <c r="C50" s="1"/>
    </row>
  </sheetData>
  <dataValidations count="1">
    <dataValidation type="decimal" allowBlank="1" showInputMessage="1" showErrorMessage="1" sqref="E18:E27" xr:uid="{68787077-DD1F-4839-A7EE-F67187A24A8E}">
      <formula1>0</formula1>
      <formula2>7</formula2>
    </dataValidation>
  </dataValidations>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435A-6DEA-470F-A3D4-2AEF656C84C3}">
  <dimension ref="A1"/>
  <sheetViews>
    <sheetView workbookViewId="0">
      <selection activeCell="T9" sqref="T9"/>
    </sheetView>
  </sheetViews>
  <sheetFormatPr baseColWidth="10" defaultColWidth="8.83203125" defaultRowHeight="15" x14ac:dyDescent="0.2"/>
  <sheetData/>
  <pageMargins left="0.7" right="0.7" top="0.75" bottom="0.75" header="0.3" footer="0.3"/>
  <customProperties>
    <customPr name="OrphanNamesChecked" r:id="rId1"/>
  </customPropertie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LP-01</vt:lpstr>
      <vt:lpstr>LP01 GRID</vt:lpstr>
    </vt:vector>
  </TitlesOfParts>
  <Company>Baker Tilly Ottawa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Malone</dc:creator>
  <cp:lastModifiedBy>Sylvie T.</cp:lastModifiedBy>
  <dcterms:created xsi:type="dcterms:W3CDTF">2024-11-07T18:39:12Z</dcterms:created>
  <dcterms:modified xsi:type="dcterms:W3CDTF">2025-01-16T15:13:46Z</dcterms:modified>
</cp:coreProperties>
</file>